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1\POA 2021\4 Octubre - Diciembre 2021\5 Cuenta Pública (oct-dic-21)\1 Integración\1 Información Programática\"/>
    </mc:Choice>
  </mc:AlternateContent>
  <xr:revisionPtr revIDLastSave="0" documentId="13_ncr:1_{EC783638-ED94-4D89-8B5C-24D37890121A}" xr6:coauthVersionLast="36" xr6:coauthVersionMax="36" xr10:uidLastSave="{00000000-0000-0000-0000-000000000000}"/>
  <bookViews>
    <workbookView xWindow="240" yWindow="60" windowWidth="16155" windowHeight="5580" xr2:uid="{00000000-000D-0000-FFFF-FFFF00000000}"/>
  </bookViews>
  <sheets>
    <sheet name="IR" sheetId="2" r:id="rId1"/>
  </sheets>
  <definedNames>
    <definedName name="_xlnm.Print_Area" localSheetId="0">IR!$A$1:$M$44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I32" i="2" l="1"/>
  <c r="H32" i="2"/>
  <c r="I31" i="2"/>
  <c r="H31" i="2"/>
  <c r="I30" i="2"/>
  <c r="H30" i="2"/>
  <c r="I29" i="2"/>
  <c r="H29" i="2"/>
  <c r="J28" i="2"/>
  <c r="H27" i="2"/>
  <c r="I27" i="2"/>
  <c r="I26" i="2"/>
  <c r="H26" i="2"/>
  <c r="I25" i="2"/>
  <c r="H25" i="2"/>
  <c r="I24" i="2"/>
  <c r="H24" i="2"/>
  <c r="I23" i="2"/>
  <c r="H23" i="2"/>
  <c r="J22" i="2"/>
  <c r="J21" i="2"/>
  <c r="I20" i="2"/>
  <c r="H20" i="2"/>
  <c r="I19" i="2"/>
  <c r="H19" i="2"/>
  <c r="I18" i="2"/>
  <c r="H18" i="2"/>
  <c r="I17" i="2"/>
  <c r="H17" i="2"/>
  <c r="I16" i="2"/>
  <c r="H16" i="2"/>
  <c r="I13" i="2"/>
  <c r="H13" i="2"/>
  <c r="I12" i="2"/>
  <c r="H12" i="2"/>
  <c r="I11" i="2"/>
  <c r="H11" i="2"/>
  <c r="J9" i="2"/>
  <c r="J10" i="2"/>
  <c r="J8" i="2"/>
  <c r="J27" i="2" l="1"/>
  <c r="J16" i="2" l="1"/>
  <c r="J13" i="2"/>
  <c r="J11" i="2"/>
  <c r="J32" i="2" l="1"/>
  <c r="J31" i="2"/>
  <c r="J23" i="2" l="1"/>
  <c r="J26" i="2" l="1"/>
  <c r="J20" i="2" l="1"/>
  <c r="J19" i="2"/>
  <c r="J18" i="2"/>
  <c r="J17" i="2"/>
  <c r="J30" i="2"/>
  <c r="J29" i="2"/>
  <c r="J25" i="2"/>
  <c r="J24" i="2"/>
  <c r="J12" i="2"/>
</calcChain>
</file>

<file path=xl/sharedStrings.xml><?xml version="1.0" encoding="utf-8"?>
<sst xmlns="http://schemas.openxmlformats.org/spreadsheetml/2006/main" count="219" uniqueCount="119">
  <si>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</si>
  <si>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</si>
  <si>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</si>
  <si>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</si>
  <si>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</si>
  <si>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</si>
  <si>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</si>
  <si>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</si>
  <si>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</si>
  <si>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</si>
  <si>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</si>
  <si>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</si>
  <si>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</si>
  <si>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</si>
  <si>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</si>
  <si>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</si>
  <si>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</si>
  <si>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</si>
  <si>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</si>
  <si>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</si>
  <si>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</si>
  <si>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</si>
  <si>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</si>
  <si>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</si>
  <si>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</si>
  <si>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</si>
  <si>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</si>
  <si>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</si>
  <si>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</si>
  <si>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</si>
  <si>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</si>
  <si>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Porcentaje de beneficiarios con servicios de extensión y vinculación otorgados.</t>
  </si>
  <si>
    <t>Proyecto</t>
  </si>
  <si>
    <t>Instrumento</t>
  </si>
  <si>
    <t>Acción</t>
  </si>
  <si>
    <t>Docente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</si>
  <si>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</si>
  <si>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</si>
  <si>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</si>
  <si>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</si>
  <si>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</si>
  <si>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</si>
  <si>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</si>
  <si>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</si>
  <si>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</si>
  <si>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</si>
  <si>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Estudiantes de educación superior en las instituciones públicas formados.</t>
  </si>
  <si>
    <t>Verde</t>
  </si>
  <si>
    <t>Servicios de extensión y vinculación de Educación Superior otorgados.</t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</si>
  <si>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</si>
  <si>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</si>
  <si>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</si>
  <si>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</si>
  <si>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t>Porcentaje de estudiantes con atención compensatoria.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</si>
  <si>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</si>
  <si>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</si>
  <si>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</si>
  <si>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</si>
  <si>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</si>
  <si>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</si>
  <si>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</si>
  <si>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</si>
  <si>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</si>
  <si>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</si>
  <si>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</si>
  <si>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</si>
  <si>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</si>
  <si>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</si>
  <si>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</si>
  <si>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</si>
  <si>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</si>
  <si>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</si>
  <si>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</si>
  <si>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</si>
  <si>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</si>
  <si>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Paquete</t>
  </si>
  <si>
    <t>Porcentaje de estudiantes con útiles escolares entregados.</t>
  </si>
  <si>
    <t>Porcentaje de paquetes de útiles escolares adquiridos.</t>
  </si>
  <si>
    <r>
      <rPr>
        <b/>
        <sz val="11"/>
        <rFont val="Calibri"/>
        <family val="2"/>
        <scheme val="minor"/>
      </rPr>
      <t>PPUEA = (TPUEA/TPUEE)*100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TPUEA:</t>
    </r>
    <r>
      <rPr>
        <sz val="10"/>
        <rFont val="Calibri"/>
        <family val="2"/>
        <scheme val="minor"/>
      </rPr>
      <t xml:space="preserve"> Total de paquetes de útiles escolares adquiridos.
</t>
    </r>
    <r>
      <rPr>
        <b/>
        <i/>
        <sz val="10"/>
        <rFont val="Calibri"/>
        <family val="2"/>
        <scheme val="minor"/>
      </rPr>
      <t>TPUEE:</t>
    </r>
    <r>
      <rPr>
        <sz val="10"/>
        <rFont val="Calibri"/>
        <family val="2"/>
        <scheme val="minor"/>
      </rPr>
      <t xml:space="preserve"> Total de paquetes de útiles escolares estimados.</t>
    </r>
  </si>
  <si>
    <t>Cuenta Pública 2021</t>
  </si>
  <si>
    <t>Programa de gestión administrativa de las Instituciones de Educación Superior ejecutado.</t>
  </si>
  <si>
    <t>Útiles escolares a estudiantes de la Universidad Tecnológica de Tula - Tepeji, Entregados.</t>
  </si>
  <si>
    <t>Porcentaje de estudiantes formados en educación superior.</t>
  </si>
  <si>
    <t>Porcentaje de acciones del programa de gestión administrativa ejecutado.</t>
  </si>
  <si>
    <t>Aprobación de adecuaciones curriculares de planes y programas de estudio de educación superior.</t>
  </si>
  <si>
    <t>Diagnóstico a aspirantes de educación superior.</t>
  </si>
  <si>
    <t>Porcentaje de aspirantes diagnosticados.</t>
  </si>
  <si>
    <t>Impartición de actividades extracurriculares en educación superior.</t>
  </si>
  <si>
    <t>Porcentaje de estudiantes beneficiados con la impartición de actividades extracurriculares.</t>
  </si>
  <si>
    <t>Atención compensatoria a estudiantes de educación superior.</t>
  </si>
  <si>
    <t>Otorgamiento de becas institucionales a estudiantes de educación superior.</t>
  </si>
  <si>
    <t>Porcentaje de estudiantes con becas institucionales otorgadas.</t>
  </si>
  <si>
    <t>Porcentaje material didáctico distribuido.</t>
  </si>
  <si>
    <t>Firma de convenios de colaboración en movilidad académica en educación superior.</t>
  </si>
  <si>
    <t xml:space="preserve">Porcentaje de estudiantes y docentes beneficiados por convenios de movilidad académica. </t>
  </si>
  <si>
    <t>Realización de productos de investigación científica y tecnológica de educación superior.</t>
  </si>
  <si>
    <t>Implementación de módulos de sistemas de información en la institución educativa.</t>
  </si>
  <si>
    <t>Porcentaje de lotes de mobiliario y equipo distribuidos.</t>
  </si>
  <si>
    <t>Porcentaje de informes de la cuenta pública entregados.</t>
  </si>
  <si>
    <t>Adquisición de paquetes de útiles escolares para estudiantes de la Unviersidad Tecnológica de Tula - Tepeji.</t>
  </si>
  <si>
    <r>
      <rPr>
        <b/>
        <sz val="11"/>
        <rFont val="Calibri"/>
        <family val="2"/>
        <scheme val="minor"/>
      </rPr>
      <t>PEFES=(TEF/TEDES)*100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TEF: </t>
    </r>
    <r>
      <rPr>
        <sz val="10"/>
        <rFont val="Calibri"/>
        <family val="2"/>
        <scheme val="minor"/>
      </rPr>
      <t xml:space="preserve">Total de estudiantes formados.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</si>
  <si>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B</t>
    </r>
    <r>
      <rPr>
        <sz val="10"/>
        <rFont val="Calibri"/>
        <family val="2"/>
        <scheme val="minor"/>
      </rPr>
      <t>eneficiarios programados a otorgar servicios de extensión y vinculación.</t>
    </r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</si>
  <si>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programados.</t>
    </r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</si>
  <si>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 ejecutadas.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administrativas Programadas.</t>
    </r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</si>
  <si>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implementar.</t>
    </r>
  </si>
  <si>
    <r>
      <rPr>
        <b/>
        <sz val="11"/>
        <rFont val="Calibri"/>
        <family val="2"/>
        <scheme val="minor"/>
      </rPr>
      <t>PECUE=(ECUEE/TEM)*100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ECUEE: </t>
    </r>
    <r>
      <rPr>
        <sz val="10"/>
        <rFont val="Calibri"/>
        <family val="2"/>
        <scheme val="minor"/>
      </rPr>
      <t xml:space="preserve">Estudiantes con útiles escolares entregados.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</si>
  <si>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PAD=(AD/TA)*100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diagnósticados.
</t>
    </r>
    <r>
      <rPr>
        <b/>
        <sz val="10"/>
        <rFont val="Calibri"/>
        <family val="2"/>
        <scheme val="minor"/>
      </rPr>
      <t>TA</t>
    </r>
    <r>
      <rPr>
        <b/>
        <i/>
        <sz val="1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Total de aspirantes.</t>
    </r>
  </si>
  <si>
    <r>
      <rPr>
        <b/>
        <sz val="11"/>
        <rFont val="Calibri"/>
        <family val="2"/>
        <scheme val="minor"/>
      </rPr>
      <t>PEBIAE=(EBAE/E1CF)*100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EBAE:</t>
    </r>
    <r>
      <rPr>
        <sz val="10"/>
        <rFont val="Calibri"/>
        <family val="2"/>
        <scheme val="minor"/>
      </rPr>
      <t xml:space="preserve"> Estudiantes beneficiados con actividades extracurriculares.
</t>
    </r>
    <r>
      <rPr>
        <b/>
        <sz val="10"/>
        <rFont val="Calibri"/>
        <family val="2"/>
        <scheme val="minor"/>
      </rPr>
      <t>E1CF:</t>
    </r>
    <r>
      <rPr>
        <sz val="10"/>
        <rFont val="Calibri"/>
        <family val="2"/>
        <scheme val="minor"/>
      </rPr>
      <t xml:space="preserve"> Estudiantes de primer ciclo de formación.</t>
    </r>
  </si>
  <si>
    <r>
      <rPr>
        <b/>
        <sz val="11"/>
        <rFont val="Calibri"/>
        <family val="2"/>
        <scheme val="minor"/>
      </rPr>
      <t>PEAC=(EAC/TEM)*100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</si>
  <si>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PEB= (EB/TEB)*100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TEB:</t>
    </r>
    <r>
      <rPr>
        <sz val="10"/>
        <rFont val="Calibri"/>
        <family val="2"/>
        <scheme val="minor"/>
      </rPr>
      <t xml:space="preserve"> Total de estudiantes a becar.</t>
    </r>
  </si>
  <si>
    <r>
      <rPr>
        <b/>
        <sz val="11"/>
        <rFont val="Calibri"/>
        <family val="2"/>
        <scheme val="minor"/>
      </rPr>
      <t>PBSECYTO= (BSECYTO/BP)*100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BP:</t>
    </r>
    <r>
      <rPr>
        <sz val="10"/>
        <rFont val="Calibri"/>
        <family val="2"/>
        <scheme val="minor"/>
      </rPr>
      <t xml:space="preserve"> Beneficiarios programados.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</si>
  <si>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realizadas.</t>
    </r>
    <r>
      <rPr>
        <b/>
        <i/>
        <sz val="10"/>
        <rFont val="Calibri"/>
        <family val="2"/>
        <scheme val="minor"/>
      </rPr>
      <t xml:space="preserve">
ADP:</t>
    </r>
    <r>
      <rPr>
        <sz val="10"/>
        <rFont val="Calibri"/>
        <family val="2"/>
        <scheme val="minor"/>
      </rPr>
      <t xml:space="preserve"> Actividades de difusión programadas.</t>
    </r>
  </si>
  <si>
    <r>
      <rPr>
        <b/>
        <sz val="11"/>
        <rFont val="Calibri"/>
        <family val="2"/>
        <scheme val="minor"/>
      </rPr>
      <t>PEDBCMA=(NEDBCMA/NEDPMA)*100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NEDBCMA: </t>
    </r>
    <r>
      <rPr>
        <sz val="10"/>
        <rFont val="Calibri"/>
        <family val="2"/>
        <scheme val="minor"/>
      </rPr>
      <t xml:space="preserve">Número de estudiantes y docentes beneficiados directamente por algun convenio de movilidad académica.
</t>
    </r>
    <r>
      <rPr>
        <b/>
        <i/>
        <sz val="10"/>
        <rFont val="Calibri"/>
        <family val="2"/>
        <scheme val="minor"/>
      </rPr>
      <t xml:space="preserve">NEDPMA: </t>
    </r>
    <r>
      <rPr>
        <sz val="10"/>
        <rFont val="Calibri"/>
        <family val="2"/>
        <scheme val="minor"/>
      </rPr>
      <t>Número de estudiantes y docentes programados para movilidad académica.</t>
    </r>
  </si>
  <si>
    <r>
      <rPr>
        <b/>
        <sz val="11"/>
        <rFont val="Calibri"/>
        <family val="2"/>
        <scheme val="minor"/>
      </rPr>
      <t>PLMED=(LMED/LMEP)*100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LMED:</t>
    </r>
    <r>
      <rPr>
        <sz val="10"/>
        <rFont val="Calibri"/>
        <family val="2"/>
        <scheme val="minor"/>
      </rPr>
      <t xml:space="preserve"> Lote distribuido de mobiliario y equipo.
</t>
    </r>
    <r>
      <rPr>
        <b/>
        <i/>
        <sz val="10"/>
        <rFont val="Calibri"/>
        <family val="2"/>
        <scheme val="minor"/>
      </rPr>
      <t>LMEP:</t>
    </r>
    <r>
      <rPr>
        <sz val="10"/>
        <rFont val="Calibri"/>
        <family val="2"/>
        <scheme val="minor"/>
      </rPr>
      <t xml:space="preserve"> Lote programado para distribuir de mobiliario y equipo.</t>
    </r>
  </si>
  <si>
    <r>
      <rPr>
        <b/>
        <sz val="11"/>
        <rFont val="Calibri"/>
        <family val="2"/>
        <scheme val="minor"/>
      </rPr>
      <t>PICPE=(ICPE/ICPP)*100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</si>
  <si>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t>Rojo</t>
  </si>
  <si>
    <t>Persona</t>
  </si>
  <si>
    <t>Del 01 de enero al 31 de diciembre del 2021</t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</si>
  <si>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26 de enero de 2021;  la primera modificación del Programa Operativo Anual 2021 fue presentada en la III Sesión Extraordinaria, realizada el 7 de mayo de 2021; la segunda modificación fue presentada en la IV Sesión Extraordinaria, realizada el 6 de agosto de 2021; la tercera modificación fue presentada en la VII  Sesión Extraordinaria, realizada el 5 de noviembre de 2021; la cuarta modificación fue presentada en la IX Sesión Extraordinaria, realizada el 20 de diciembre 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</si>
</sst>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9" fontId="11" fillId="0" borderId="2" xfId="2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6</xdr:col>
      <xdr:colOff>685800</xdr:colOff>
      <xdr:row>38</xdr:row>
      <xdr:rowOff>38100</xdr:rowOff>
    </xdr:from>
    <xdr:to>
      <xdr:col>10</xdr:col>
      <xdr:colOff>76200</xdr:colOff>
      <xdr:row>42</xdr:row>
      <xdr:rowOff>180975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020425" y="33442275"/>
          <a:ext cx="3533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  <xdr:twoCellAnchor>
    <xdr:from>
      <xdr:col>1</xdr:col>
      <xdr:colOff>1066800</xdr:colOff>
      <xdr:row>38</xdr:row>
      <xdr:rowOff>28575</xdr:rowOff>
    </xdr:from>
    <xdr:to>
      <xdr:col>2</xdr:col>
      <xdr:colOff>1600200</xdr:colOff>
      <xdr:row>42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28BB841-06F9-4667-867E-CA14A232B1B6}"/>
            </a:ext>
          </a:extLst>
        </xdr:cNvPr>
        <xdr:cNvSpPr txBox="1"/>
      </xdr:nvSpPr>
      <xdr:spPr>
        <a:xfrm>
          <a:off x="3390900" y="33432750"/>
          <a:ext cx="3533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HÉCTOR JUÁREZ RONQUILLO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workbookViewId="0">
      <pane xSplit="3" ySplit="7" topLeftCell="D32" activePane="bottomRight" state="frozen"/>
      <selection pane="topRight" activeCell="D1" sqref="D1"/>
      <selection pane="bottomLeft" activeCell="A8" sqref="A8"/>
      <selection pane="bottomRight" activeCell="J49" sqref="J49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.710937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s="3" customFormat="1" x14ac:dyDescent="0.25">
      <c r="A1" s="28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" customFormat="1" x14ac:dyDescent="0.2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x14ac:dyDescent="0.25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8" customHeight="1" x14ac:dyDescent="0.25">
      <c r="A4" s="28" t="s">
        <v>117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9.5" customHeight="1" x14ac:dyDescent="0.25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9" t="s">
        <v>0</v>
      </c>
      <c r="B7" s="9" t="s">
        <v>24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12</v>
      </c>
      <c r="M7" s="9" t="s">
        <v>11</v>
      </c>
    </row>
    <row r="8" spans="1:13" s="3" customFormat="1" ht="91.15" customHeight="1" x14ac:dyDescent="0.25">
      <c r="A8" s="20" t="s">
        <v>82</v>
      </c>
      <c r="B8" s="21" t="s">
        <v>46</v>
      </c>
      <c r="C8" s="22" t="s">
        <v>100</v>
      </c>
      <c r="D8" s="18" t="s">
        <v>1</v>
      </c>
      <c r="E8" s="18" t="s">
        <v>22</v>
      </c>
      <c r="F8" s="24">
        <v>4850</v>
      </c>
      <c r="G8" s="18" t="s">
        <v>17</v>
      </c>
      <c r="H8" s="24">
        <v>4684</v>
      </c>
      <c r="I8" s="24">
        <v>4850</v>
      </c>
      <c r="J8" s="27">
        <f>H8/I8</f>
        <v>0.96577319587628863</v>
      </c>
      <c r="K8" s="18" t="s">
        <v>47</v>
      </c>
      <c r="L8" s="18" t="s">
        <v>18</v>
      </c>
      <c r="M8" s="18">
        <v>2021</v>
      </c>
    </row>
    <row r="9" spans="1:13" s="19" customFormat="1" ht="82.9" customHeight="1" x14ac:dyDescent="0.25">
      <c r="A9" s="20" t="s">
        <v>16</v>
      </c>
      <c r="B9" s="20" t="s">
        <v>84</v>
      </c>
      <c r="C9" s="22" t="s">
        <v>56</v>
      </c>
      <c r="D9" s="18" t="s">
        <v>25</v>
      </c>
      <c r="E9" s="18" t="s">
        <v>22</v>
      </c>
      <c r="F9" s="24">
        <v>1</v>
      </c>
      <c r="G9" s="23" t="s">
        <v>30</v>
      </c>
      <c r="H9" s="24">
        <v>1</v>
      </c>
      <c r="I9" s="24">
        <v>1</v>
      </c>
      <c r="J9" s="27">
        <f>H9/I9</f>
        <v>1</v>
      </c>
      <c r="K9" s="18" t="s">
        <v>47</v>
      </c>
      <c r="L9" s="18" t="s">
        <v>18</v>
      </c>
      <c r="M9" s="18">
        <v>2021</v>
      </c>
    </row>
    <row r="10" spans="1:13" s="19" customFormat="1" ht="83.45" customHeight="1" x14ac:dyDescent="0.25">
      <c r="A10" s="20" t="s">
        <v>86</v>
      </c>
      <c r="B10" s="20" t="s">
        <v>85</v>
      </c>
      <c r="C10" s="22" t="s">
        <v>106</v>
      </c>
      <c r="D10" s="18" t="s">
        <v>25</v>
      </c>
      <c r="E10" s="18" t="s">
        <v>22</v>
      </c>
      <c r="F10" s="24">
        <v>4850</v>
      </c>
      <c r="G10" s="18" t="s">
        <v>17</v>
      </c>
      <c r="H10" s="24">
        <v>4684</v>
      </c>
      <c r="I10" s="24">
        <v>4850</v>
      </c>
      <c r="J10" s="27">
        <f>H10/I10</f>
        <v>0.96577319587628863</v>
      </c>
      <c r="K10" s="18" t="s">
        <v>47</v>
      </c>
      <c r="L10" s="18" t="s">
        <v>18</v>
      </c>
      <c r="M10" s="18">
        <v>2021</v>
      </c>
    </row>
    <row r="11" spans="1:13" s="19" customFormat="1" ht="116.45" customHeight="1" x14ac:dyDescent="0.25">
      <c r="A11" s="20" t="s">
        <v>88</v>
      </c>
      <c r="B11" s="20" t="s">
        <v>87</v>
      </c>
      <c r="C11" s="22" t="s">
        <v>107</v>
      </c>
      <c r="D11" s="18" t="s">
        <v>25</v>
      </c>
      <c r="E11" s="18" t="s">
        <v>22</v>
      </c>
      <c r="F11" s="24">
        <v>15050</v>
      </c>
      <c r="G11" s="18" t="s">
        <v>17</v>
      </c>
      <c r="H11" s="24">
        <f>2600+4050+5100+3300</f>
        <v>15050</v>
      </c>
      <c r="I11" s="24">
        <f>2600+4050+5100+3300</f>
        <v>15050</v>
      </c>
      <c r="J11" s="27">
        <f>H11/I11</f>
        <v>1</v>
      </c>
      <c r="K11" s="18" t="s">
        <v>47</v>
      </c>
      <c r="L11" s="18" t="s">
        <v>18</v>
      </c>
      <c r="M11" s="18">
        <v>2021</v>
      </c>
    </row>
    <row r="12" spans="1:13" s="19" customFormat="1" ht="81.599999999999994" customHeight="1" x14ac:dyDescent="0.25">
      <c r="A12" s="20" t="s">
        <v>53</v>
      </c>
      <c r="B12" s="20" t="s">
        <v>89</v>
      </c>
      <c r="C12" s="22" t="s">
        <v>108</v>
      </c>
      <c r="D12" s="18" t="s">
        <v>25</v>
      </c>
      <c r="E12" s="18" t="s">
        <v>22</v>
      </c>
      <c r="F12" s="24">
        <v>2070</v>
      </c>
      <c r="G12" s="18" t="s">
        <v>17</v>
      </c>
      <c r="H12" s="24">
        <f>620+520+630+300</f>
        <v>2070</v>
      </c>
      <c r="I12" s="24">
        <f>620+520+630+300</f>
        <v>2070</v>
      </c>
      <c r="J12" s="27">
        <f t="shared" ref="J12:J27" si="0">H12/I12</f>
        <v>1</v>
      </c>
      <c r="K12" s="18" t="s">
        <v>47</v>
      </c>
      <c r="L12" s="18" t="s">
        <v>18</v>
      </c>
      <c r="M12" s="18">
        <v>2021</v>
      </c>
    </row>
    <row r="13" spans="1:13" s="19" customFormat="1" ht="70.150000000000006" customHeight="1" x14ac:dyDescent="0.25">
      <c r="A13" s="20" t="s">
        <v>54</v>
      </c>
      <c r="B13" s="20" t="s">
        <v>55</v>
      </c>
      <c r="C13" s="22" t="s">
        <v>57</v>
      </c>
      <c r="D13" s="18" t="s">
        <v>25</v>
      </c>
      <c r="E13" s="18" t="s">
        <v>22</v>
      </c>
      <c r="F13" s="24">
        <v>300</v>
      </c>
      <c r="G13" s="23" t="s">
        <v>35</v>
      </c>
      <c r="H13" s="24">
        <f>0+100+100+100</f>
        <v>300</v>
      </c>
      <c r="I13" s="24">
        <f>0+100+100+100</f>
        <v>300</v>
      </c>
      <c r="J13" s="27">
        <f t="shared" si="0"/>
        <v>1</v>
      </c>
      <c r="K13" s="18" t="s">
        <v>47</v>
      </c>
      <c r="L13" s="18" t="s">
        <v>18</v>
      </c>
      <c r="M13" s="18">
        <v>2021</v>
      </c>
    </row>
    <row r="14" spans="1:13" s="19" customFormat="1" ht="70.150000000000006" customHeight="1" x14ac:dyDescent="0.25">
      <c r="A14" s="20" t="s">
        <v>91</v>
      </c>
      <c r="B14" s="20" t="s">
        <v>90</v>
      </c>
      <c r="C14" s="22" t="s">
        <v>109</v>
      </c>
      <c r="D14" s="18" t="s">
        <v>25</v>
      </c>
      <c r="E14" s="18" t="s">
        <v>22</v>
      </c>
      <c r="F14" s="24">
        <v>0</v>
      </c>
      <c r="G14" s="18" t="s">
        <v>17</v>
      </c>
      <c r="H14" s="24">
        <v>0</v>
      </c>
      <c r="I14" s="24">
        <v>0</v>
      </c>
      <c r="J14" s="27">
        <v>0</v>
      </c>
      <c r="K14" s="18" t="s">
        <v>47</v>
      </c>
      <c r="L14" s="18" t="s">
        <v>18</v>
      </c>
      <c r="M14" s="18">
        <v>2021</v>
      </c>
    </row>
    <row r="15" spans="1:13" s="19" customFormat="1" ht="83.25" customHeight="1" x14ac:dyDescent="0.25">
      <c r="A15" s="20" t="s">
        <v>92</v>
      </c>
      <c r="B15" s="20" t="s">
        <v>36</v>
      </c>
      <c r="C15" s="22" t="s">
        <v>58</v>
      </c>
      <c r="D15" s="18" t="s">
        <v>25</v>
      </c>
      <c r="E15" s="18" t="s">
        <v>22</v>
      </c>
      <c r="F15" s="24">
        <v>2</v>
      </c>
      <c r="G15" s="23" t="s">
        <v>37</v>
      </c>
      <c r="H15" s="24">
        <v>0</v>
      </c>
      <c r="I15" s="24">
        <v>2</v>
      </c>
      <c r="J15" s="27">
        <v>0</v>
      </c>
      <c r="K15" s="18" t="s">
        <v>115</v>
      </c>
      <c r="L15" s="18" t="s">
        <v>18</v>
      </c>
      <c r="M15" s="18">
        <v>2021</v>
      </c>
    </row>
    <row r="16" spans="1:13" s="19" customFormat="1" ht="110.45" customHeight="1" x14ac:dyDescent="0.25">
      <c r="A16" s="20" t="s">
        <v>31</v>
      </c>
      <c r="B16" s="21" t="s">
        <v>48</v>
      </c>
      <c r="C16" s="22" t="s">
        <v>101</v>
      </c>
      <c r="D16" s="18" t="s">
        <v>1</v>
      </c>
      <c r="E16" s="18" t="s">
        <v>22</v>
      </c>
      <c r="F16" s="25">
        <v>4307</v>
      </c>
      <c r="G16" s="23" t="s">
        <v>26</v>
      </c>
      <c r="H16" s="25">
        <f>1220+993+1527+594</f>
        <v>4334</v>
      </c>
      <c r="I16" s="24">
        <f>1447+993+1273+594</f>
        <v>4307</v>
      </c>
      <c r="J16" s="27">
        <f>H16/I16</f>
        <v>1.0062688646389599</v>
      </c>
      <c r="K16" s="18" t="s">
        <v>47</v>
      </c>
      <c r="L16" s="18" t="s">
        <v>18</v>
      </c>
      <c r="M16" s="18">
        <v>2021</v>
      </c>
    </row>
    <row r="17" spans="1:13" s="19" customFormat="1" ht="142.15" customHeight="1" x14ac:dyDescent="0.25">
      <c r="A17" s="20" t="s">
        <v>59</v>
      </c>
      <c r="B17" s="20" t="s">
        <v>38</v>
      </c>
      <c r="C17" s="22" t="s">
        <v>110</v>
      </c>
      <c r="D17" s="18" t="s">
        <v>25</v>
      </c>
      <c r="E17" s="18" t="s">
        <v>22</v>
      </c>
      <c r="F17" s="24">
        <v>4307</v>
      </c>
      <c r="G17" s="18" t="s">
        <v>26</v>
      </c>
      <c r="H17" s="24">
        <f>1220+993+1527+594</f>
        <v>4334</v>
      </c>
      <c r="I17" s="24">
        <f>1447+993+1273+594</f>
        <v>4307</v>
      </c>
      <c r="J17" s="27">
        <f t="shared" si="0"/>
        <v>1.0062688646389599</v>
      </c>
      <c r="K17" s="18" t="s">
        <v>47</v>
      </c>
      <c r="L17" s="18" t="s">
        <v>18</v>
      </c>
      <c r="M17" s="18">
        <v>2021</v>
      </c>
    </row>
    <row r="18" spans="1:13" s="19" customFormat="1" ht="82.9" customHeight="1" x14ac:dyDescent="0.25">
      <c r="A18" s="20" t="s">
        <v>15</v>
      </c>
      <c r="B18" s="20" t="s">
        <v>39</v>
      </c>
      <c r="C18" s="22" t="s">
        <v>111</v>
      </c>
      <c r="D18" s="18" t="s">
        <v>25</v>
      </c>
      <c r="E18" s="18" t="s">
        <v>22</v>
      </c>
      <c r="F18" s="24">
        <v>208</v>
      </c>
      <c r="G18" s="23" t="s">
        <v>25</v>
      </c>
      <c r="H18" s="24">
        <f>52+69+51+41</f>
        <v>213</v>
      </c>
      <c r="I18" s="24">
        <f>52+68+46+42</f>
        <v>208</v>
      </c>
      <c r="J18" s="27">
        <f t="shared" si="0"/>
        <v>1.0240384615384615</v>
      </c>
      <c r="K18" s="18" t="s">
        <v>47</v>
      </c>
      <c r="L18" s="18" t="s">
        <v>18</v>
      </c>
      <c r="M18" s="18">
        <v>2021</v>
      </c>
    </row>
    <row r="19" spans="1:13" s="19" customFormat="1" ht="60.75" customHeight="1" x14ac:dyDescent="0.25">
      <c r="A19" s="20" t="s">
        <v>60</v>
      </c>
      <c r="B19" s="20" t="s">
        <v>61</v>
      </c>
      <c r="C19" s="22" t="s">
        <v>62</v>
      </c>
      <c r="D19" s="18" t="s">
        <v>25</v>
      </c>
      <c r="E19" s="18" t="s">
        <v>22</v>
      </c>
      <c r="F19" s="24">
        <v>30</v>
      </c>
      <c r="G19" s="18" t="s">
        <v>19</v>
      </c>
      <c r="H19" s="24">
        <f>5+3+9+9</f>
        <v>26</v>
      </c>
      <c r="I19" s="24">
        <f>6+9+9+6</f>
        <v>30</v>
      </c>
      <c r="J19" s="27">
        <f t="shared" si="0"/>
        <v>0.8666666666666667</v>
      </c>
      <c r="K19" s="18" t="s">
        <v>47</v>
      </c>
      <c r="L19" s="18" t="s">
        <v>18</v>
      </c>
      <c r="M19" s="18">
        <v>2021</v>
      </c>
    </row>
    <row r="20" spans="1:13" s="19" customFormat="1" ht="173.25" customHeight="1" x14ac:dyDescent="0.25">
      <c r="A20" s="20" t="s">
        <v>94</v>
      </c>
      <c r="B20" s="20" t="s">
        <v>93</v>
      </c>
      <c r="C20" s="22" t="s">
        <v>112</v>
      </c>
      <c r="D20" s="18" t="s">
        <v>25</v>
      </c>
      <c r="E20" s="18" t="s">
        <v>22</v>
      </c>
      <c r="F20" s="24">
        <v>40</v>
      </c>
      <c r="G20" s="23" t="s">
        <v>116</v>
      </c>
      <c r="H20" s="24">
        <f>24+0+14+0</f>
        <v>38</v>
      </c>
      <c r="I20" s="24">
        <f>24+4+12+0</f>
        <v>40</v>
      </c>
      <c r="J20" s="27">
        <f t="shared" si="0"/>
        <v>0.95</v>
      </c>
      <c r="K20" s="18" t="s">
        <v>47</v>
      </c>
      <c r="L20" s="18" t="s">
        <v>18</v>
      </c>
      <c r="M20" s="18">
        <v>2021</v>
      </c>
    </row>
    <row r="21" spans="1:13" s="19" customFormat="1" ht="111.6" customHeight="1" x14ac:dyDescent="0.25">
      <c r="A21" s="20" t="s">
        <v>49</v>
      </c>
      <c r="B21" s="21" t="s">
        <v>50</v>
      </c>
      <c r="C21" s="22" t="s">
        <v>63</v>
      </c>
      <c r="D21" s="18" t="s">
        <v>1</v>
      </c>
      <c r="E21" s="18" t="s">
        <v>22</v>
      </c>
      <c r="F21" s="25">
        <v>6</v>
      </c>
      <c r="G21" s="23" t="s">
        <v>32</v>
      </c>
      <c r="H21" s="25">
        <v>6</v>
      </c>
      <c r="I21" s="24">
        <v>6</v>
      </c>
      <c r="J21" s="27">
        <f>H21/I21</f>
        <v>1</v>
      </c>
      <c r="K21" s="18" t="s">
        <v>47</v>
      </c>
      <c r="L21" s="18" t="s">
        <v>18</v>
      </c>
      <c r="M21" s="18">
        <v>2021</v>
      </c>
    </row>
    <row r="22" spans="1:13" s="19" customFormat="1" ht="100.9" customHeight="1" x14ac:dyDescent="0.25">
      <c r="A22" s="20" t="s">
        <v>64</v>
      </c>
      <c r="B22" s="20" t="s">
        <v>95</v>
      </c>
      <c r="C22" s="22" t="s">
        <v>65</v>
      </c>
      <c r="D22" s="18" t="s">
        <v>25</v>
      </c>
      <c r="E22" s="18" t="s">
        <v>22</v>
      </c>
      <c r="F22" s="24">
        <v>6</v>
      </c>
      <c r="G22" s="18" t="s">
        <v>40</v>
      </c>
      <c r="H22" s="25">
        <v>6</v>
      </c>
      <c r="I22" s="24">
        <v>6</v>
      </c>
      <c r="J22" s="27">
        <f>H22/I22</f>
        <v>1</v>
      </c>
      <c r="K22" s="18" t="s">
        <v>47</v>
      </c>
      <c r="L22" s="18" t="s">
        <v>18</v>
      </c>
      <c r="M22" s="18">
        <v>2021</v>
      </c>
    </row>
    <row r="23" spans="1:13" s="19" customFormat="1" ht="111" customHeight="1" x14ac:dyDescent="0.25">
      <c r="A23" s="20" t="s">
        <v>51</v>
      </c>
      <c r="B23" s="21" t="s">
        <v>52</v>
      </c>
      <c r="C23" s="22" t="s">
        <v>102</v>
      </c>
      <c r="D23" s="18" t="s">
        <v>1</v>
      </c>
      <c r="E23" s="18" t="s">
        <v>22</v>
      </c>
      <c r="F23" s="25">
        <v>21</v>
      </c>
      <c r="G23" s="23" t="s">
        <v>33</v>
      </c>
      <c r="H23" s="25">
        <f>4+5+7+5</f>
        <v>21</v>
      </c>
      <c r="I23" s="24">
        <f>4+5+7+5</f>
        <v>21</v>
      </c>
      <c r="J23" s="27">
        <f>H23/I23</f>
        <v>1</v>
      </c>
      <c r="K23" s="18" t="s">
        <v>47</v>
      </c>
      <c r="L23" s="18" t="s">
        <v>18</v>
      </c>
      <c r="M23" s="18">
        <v>2021</v>
      </c>
    </row>
    <row r="24" spans="1:13" s="19" customFormat="1" ht="86.45" customHeight="1" x14ac:dyDescent="0.25">
      <c r="A24" s="20" t="s">
        <v>66</v>
      </c>
      <c r="B24" s="20" t="s">
        <v>67</v>
      </c>
      <c r="C24" s="22" t="s">
        <v>68</v>
      </c>
      <c r="D24" s="18" t="s">
        <v>25</v>
      </c>
      <c r="E24" s="18" t="s">
        <v>22</v>
      </c>
      <c r="F24" s="24">
        <v>55</v>
      </c>
      <c r="G24" s="18" t="s">
        <v>27</v>
      </c>
      <c r="H24" s="24">
        <f>17+13+14+11</f>
        <v>55</v>
      </c>
      <c r="I24" s="24">
        <f>17+13+14+11</f>
        <v>55</v>
      </c>
      <c r="J24" s="27">
        <f t="shared" si="0"/>
        <v>1</v>
      </c>
      <c r="K24" s="18" t="s">
        <v>47</v>
      </c>
      <c r="L24" s="18" t="s">
        <v>18</v>
      </c>
      <c r="M24" s="18">
        <v>2021</v>
      </c>
    </row>
    <row r="25" spans="1:13" s="19" customFormat="1" ht="108" customHeight="1" x14ac:dyDescent="0.25">
      <c r="A25" s="20" t="s">
        <v>69</v>
      </c>
      <c r="B25" s="20" t="s">
        <v>96</v>
      </c>
      <c r="C25" s="22" t="s">
        <v>104</v>
      </c>
      <c r="D25" s="18" t="s">
        <v>25</v>
      </c>
      <c r="E25" s="18" t="s">
        <v>22</v>
      </c>
      <c r="F25" s="24">
        <v>4</v>
      </c>
      <c r="G25" s="18" t="s">
        <v>28</v>
      </c>
      <c r="H25" s="24">
        <f>1+2+1</f>
        <v>4</v>
      </c>
      <c r="I25" s="24">
        <f>1+2+1</f>
        <v>4</v>
      </c>
      <c r="J25" s="27">
        <f t="shared" si="0"/>
        <v>1</v>
      </c>
      <c r="K25" s="18" t="s">
        <v>47</v>
      </c>
      <c r="L25" s="18" t="s">
        <v>18</v>
      </c>
      <c r="M25" s="18">
        <v>2021</v>
      </c>
    </row>
    <row r="26" spans="1:13" s="19" customFormat="1" ht="102.6" customHeight="1" x14ac:dyDescent="0.25">
      <c r="A26" s="20" t="s">
        <v>83</v>
      </c>
      <c r="B26" s="21" t="s">
        <v>80</v>
      </c>
      <c r="C26" s="22" t="s">
        <v>103</v>
      </c>
      <c r="D26" s="18" t="s">
        <v>1</v>
      </c>
      <c r="E26" s="18" t="s">
        <v>22</v>
      </c>
      <c r="F26" s="26">
        <v>28</v>
      </c>
      <c r="G26" s="18" t="s">
        <v>34</v>
      </c>
      <c r="H26" s="24">
        <f>6+8+6+8</f>
        <v>28</v>
      </c>
      <c r="I26" s="24">
        <f>6+8+6+8</f>
        <v>28</v>
      </c>
      <c r="J26" s="27">
        <f t="shared" si="0"/>
        <v>1</v>
      </c>
      <c r="K26" s="18" t="s">
        <v>47</v>
      </c>
      <c r="L26" s="18" t="s">
        <v>18</v>
      </c>
      <c r="M26" s="18">
        <v>2021</v>
      </c>
    </row>
    <row r="27" spans="1:13" s="19" customFormat="1" ht="86.45" customHeight="1" x14ac:dyDescent="0.25">
      <c r="A27" s="20" t="s">
        <v>70</v>
      </c>
      <c r="B27" s="20" t="s">
        <v>71</v>
      </c>
      <c r="C27" s="22" t="s">
        <v>72</v>
      </c>
      <c r="D27" s="18" t="s">
        <v>25</v>
      </c>
      <c r="E27" s="18" t="s">
        <v>22</v>
      </c>
      <c r="F27" s="24">
        <v>60</v>
      </c>
      <c r="G27" s="18" t="s">
        <v>29</v>
      </c>
      <c r="H27" s="24">
        <f>40+24</f>
        <v>64</v>
      </c>
      <c r="I27" s="24">
        <f>40+20</f>
        <v>60</v>
      </c>
      <c r="J27" s="27">
        <f t="shared" si="0"/>
        <v>1.0666666666666667</v>
      </c>
      <c r="K27" s="18" t="s">
        <v>47</v>
      </c>
      <c r="L27" s="18" t="s">
        <v>18</v>
      </c>
      <c r="M27" s="18">
        <v>2021</v>
      </c>
    </row>
    <row r="28" spans="1:13" s="19" customFormat="1" ht="88.15" customHeight="1" x14ac:dyDescent="0.25">
      <c r="A28" s="20" t="s">
        <v>97</v>
      </c>
      <c r="B28" s="20" t="s">
        <v>41</v>
      </c>
      <c r="C28" s="22" t="s">
        <v>113</v>
      </c>
      <c r="D28" s="18" t="s">
        <v>25</v>
      </c>
      <c r="E28" s="18" t="s">
        <v>23</v>
      </c>
      <c r="F28" s="24">
        <v>1</v>
      </c>
      <c r="G28" s="18" t="s">
        <v>20</v>
      </c>
      <c r="H28" s="24">
        <v>1</v>
      </c>
      <c r="I28" s="24">
        <v>1</v>
      </c>
      <c r="J28" s="27">
        <f>H28/I28</f>
        <v>1</v>
      </c>
      <c r="K28" s="18" t="s">
        <v>47</v>
      </c>
      <c r="L28" s="18" t="s">
        <v>18</v>
      </c>
      <c r="M28" s="18">
        <v>2021</v>
      </c>
    </row>
    <row r="29" spans="1:13" s="19" customFormat="1" ht="66.599999999999994" customHeight="1" x14ac:dyDescent="0.25">
      <c r="A29" s="20" t="s">
        <v>42</v>
      </c>
      <c r="B29" s="20" t="s">
        <v>73</v>
      </c>
      <c r="C29" s="22" t="s">
        <v>74</v>
      </c>
      <c r="D29" s="18" t="s">
        <v>25</v>
      </c>
      <c r="E29" s="18" t="s">
        <v>22</v>
      </c>
      <c r="F29" s="24">
        <v>36</v>
      </c>
      <c r="G29" s="18" t="s">
        <v>21</v>
      </c>
      <c r="H29" s="24">
        <f>9+9+9+9</f>
        <v>36</v>
      </c>
      <c r="I29" s="24">
        <f>9+9+9+9</f>
        <v>36</v>
      </c>
      <c r="J29" s="27">
        <f>H29/I29</f>
        <v>1</v>
      </c>
      <c r="K29" s="18" t="s">
        <v>47</v>
      </c>
      <c r="L29" s="18" t="s">
        <v>18</v>
      </c>
      <c r="M29" s="18">
        <v>2021</v>
      </c>
    </row>
    <row r="30" spans="1:13" s="19" customFormat="1" ht="85.9" customHeight="1" x14ac:dyDescent="0.25">
      <c r="A30" s="20" t="s">
        <v>98</v>
      </c>
      <c r="B30" s="20" t="s">
        <v>43</v>
      </c>
      <c r="C30" s="22" t="s">
        <v>114</v>
      </c>
      <c r="D30" s="18" t="s">
        <v>25</v>
      </c>
      <c r="E30" s="18" t="s">
        <v>22</v>
      </c>
      <c r="F30" s="25">
        <v>5</v>
      </c>
      <c r="G30" s="18" t="s">
        <v>44</v>
      </c>
      <c r="H30" s="25">
        <f>2+1+1+1</f>
        <v>5</v>
      </c>
      <c r="I30" s="24">
        <f>2+1+1+1</f>
        <v>5</v>
      </c>
      <c r="J30" s="27">
        <f>H30/I30</f>
        <v>1</v>
      </c>
      <c r="K30" s="18" t="s">
        <v>47</v>
      </c>
      <c r="L30" s="18" t="s">
        <v>18</v>
      </c>
      <c r="M30" s="18">
        <v>2021</v>
      </c>
    </row>
    <row r="31" spans="1:13" s="19" customFormat="1" ht="111.6" customHeight="1" x14ac:dyDescent="0.25">
      <c r="A31" s="20" t="s">
        <v>76</v>
      </c>
      <c r="B31" s="21" t="s">
        <v>81</v>
      </c>
      <c r="C31" s="22" t="s">
        <v>105</v>
      </c>
      <c r="D31" s="18" t="s">
        <v>1</v>
      </c>
      <c r="E31" s="18" t="s">
        <v>22</v>
      </c>
      <c r="F31" s="25">
        <v>7950</v>
      </c>
      <c r="G31" s="23" t="s">
        <v>17</v>
      </c>
      <c r="H31" s="25">
        <f>4850+3100</f>
        <v>7950</v>
      </c>
      <c r="I31" s="24">
        <f>4850+3100</f>
        <v>7950</v>
      </c>
      <c r="J31" s="27">
        <f t="shared" ref="J31" si="1">H31/I31</f>
        <v>1</v>
      </c>
      <c r="K31" s="18" t="s">
        <v>47</v>
      </c>
      <c r="L31" s="18" t="s">
        <v>18</v>
      </c>
      <c r="M31" s="18">
        <v>2021</v>
      </c>
    </row>
    <row r="32" spans="1:13" s="19" customFormat="1" ht="100.9" customHeight="1" x14ac:dyDescent="0.25">
      <c r="A32" s="20" t="s">
        <v>77</v>
      </c>
      <c r="B32" s="20" t="s">
        <v>99</v>
      </c>
      <c r="C32" s="22" t="s">
        <v>78</v>
      </c>
      <c r="D32" s="18" t="s">
        <v>25</v>
      </c>
      <c r="E32" s="18" t="s">
        <v>22</v>
      </c>
      <c r="F32" s="24">
        <v>7950</v>
      </c>
      <c r="G32" s="18" t="s">
        <v>75</v>
      </c>
      <c r="H32" s="25">
        <f>4850+3100</f>
        <v>7950</v>
      </c>
      <c r="I32" s="24">
        <f>4850+3100</f>
        <v>7950</v>
      </c>
      <c r="J32" s="27">
        <f>H32/I32</f>
        <v>1</v>
      </c>
      <c r="K32" s="18" t="s">
        <v>47</v>
      </c>
      <c r="L32" s="18" t="s">
        <v>18</v>
      </c>
      <c r="M32" s="18">
        <v>2021</v>
      </c>
    </row>
    <row r="33" spans="1:13" s="3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3" customFormat="1" ht="41.25" customHeight="1" x14ac:dyDescent="0.25">
      <c r="A34" s="35" t="s">
        <v>118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s="3" customFormat="1" x14ac:dyDescent="0.25">
      <c r="A35" s="12"/>
      <c r="B35" s="12"/>
      <c r="C35" s="12"/>
      <c r="D35" s="12"/>
      <c r="E35" s="12"/>
      <c r="F35" s="12"/>
      <c r="G35" s="13"/>
      <c r="H35" s="13"/>
      <c r="I35" s="13"/>
      <c r="J35" s="13"/>
    </row>
    <row r="36" spans="1:13" s="3" customFormat="1" x14ac:dyDescent="0.25">
      <c r="A36" s="34" t="s">
        <v>45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s="3" customFormat="1" x14ac:dyDescent="0.25">
      <c r="C37" s="13"/>
      <c r="D37" s="14"/>
      <c r="E37" s="14"/>
      <c r="F37" s="14"/>
      <c r="G37" s="10"/>
      <c r="H37" s="16"/>
      <c r="I37" s="16"/>
      <c r="J37" s="16"/>
      <c r="K37" s="16"/>
      <c r="L37" s="13"/>
    </row>
    <row r="38" spans="1:13" s="3" customFormat="1" ht="15" customHeight="1" x14ac:dyDescent="0.25">
      <c r="C38" s="13"/>
      <c r="D38" s="15"/>
      <c r="E38" s="15"/>
      <c r="F38" s="15"/>
      <c r="G38" s="4"/>
      <c r="H38" s="15"/>
      <c r="I38" s="17"/>
      <c r="J38" s="17"/>
      <c r="K38" s="17"/>
      <c r="L38" s="13"/>
    </row>
    <row r="39" spans="1:13" s="3" customFormat="1" x14ac:dyDescent="0.25"/>
  </sheetData>
  <mergeCells count="6">
    <mergeCell ref="A1:M1"/>
    <mergeCell ref="A2:M2"/>
    <mergeCell ref="A3:M3"/>
    <mergeCell ref="A4:M4"/>
    <mergeCell ref="A36:M36"/>
    <mergeCell ref="A34:M3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2022-01-07T02:59:34Z</cp:lastPrinted>
  <dcterms:created xsi:type="dcterms:W3CDTF">2017-11-09T15:51:44Z</dcterms:created>
  <dcterms:modified xsi:type="dcterms:W3CDTF">2022-01-07T03:00:07Z</dcterms:modified>
</cp:coreProperties>
</file>